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70" windowHeight="11505" activeTab="1"/>
  </bookViews>
  <sheets>
    <sheet name="汇总表" sheetId="1" r:id="rId1"/>
    <sheet name="综合奖补" sheetId="3" r:id="rId2"/>
    <sheet name="免费教科书测算表" sheetId="2" r:id="rId3"/>
  </sheets>
  <calcPr calcId="144525" iterate="1" iterateCount="100" iterateDelta="0.001"/>
</workbook>
</file>

<file path=xl/comments1.xml><?xml version="1.0" encoding="utf-8"?>
<comments xmlns="http://schemas.openxmlformats.org/spreadsheetml/2006/main">
  <authors>
    <author>杨利</author>
  </authors>
  <commentList>
    <comment ref="F7" authorId="0">
      <text>
        <r>
          <rPr>
            <b/>
            <sz val="9"/>
            <rFont val="宋体"/>
            <charset val="134"/>
          </rPr>
          <t>杨利:</t>
        </r>
        <r>
          <rPr>
            <sz val="9"/>
            <rFont val="宋体"/>
            <charset val="134"/>
          </rPr>
          <t xml:space="preserve">
暂时扣减378万元。</t>
        </r>
      </text>
    </comment>
  </commentList>
</comments>
</file>

<file path=xl/sharedStrings.xml><?xml version="1.0" encoding="utf-8"?>
<sst xmlns="http://schemas.openxmlformats.org/spreadsheetml/2006/main" count="105" uniqueCount="76">
  <si>
    <r>
      <rPr>
        <sz val="12"/>
        <color rgb="FF000000"/>
        <rFont val="仿宋_GB2312"/>
        <charset val="134"/>
      </rPr>
      <t>附件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：</t>
    </r>
  </si>
  <si>
    <r>
      <t>2023</t>
    </r>
    <r>
      <rPr>
        <b/>
        <sz val="16"/>
        <color rgb="FF000000"/>
        <rFont val="宋体"/>
        <charset val="134"/>
      </rPr>
      <t>年城乡义务教育补助经费预算表</t>
    </r>
  </si>
  <si>
    <r>
      <rPr>
        <sz val="12"/>
        <color rgb="FF000000"/>
        <rFont val="仿宋_GB2312"/>
        <charset val="134"/>
      </rPr>
      <t>单位：万元</t>
    </r>
  </si>
  <si>
    <r>
      <rPr>
        <sz val="12"/>
        <color rgb="FF000000"/>
        <rFont val="仿宋_GB2312"/>
        <charset val="134"/>
      </rPr>
      <t>区</t>
    </r>
  </si>
  <si>
    <r>
      <rPr>
        <sz val="12"/>
        <color rgb="FF000000"/>
        <rFont val="仿宋_GB2312"/>
        <charset val="134"/>
      </rPr>
      <t>提前下达金</t>
    </r>
  </si>
  <si>
    <r>
      <rPr>
        <sz val="12"/>
        <color rgb="FF000000"/>
        <rFont val="仿宋_GB2312"/>
        <charset val="134"/>
      </rPr>
      <t>公用经费</t>
    </r>
  </si>
  <si>
    <r>
      <rPr>
        <sz val="12"/>
        <color rgb="FF000000"/>
        <rFont val="仿宋_GB2312"/>
        <charset val="134"/>
      </rPr>
      <t>免费教科书</t>
    </r>
  </si>
  <si>
    <r>
      <rPr>
        <sz val="12"/>
        <color rgb="FF000000"/>
        <rFont val="仿宋_GB2312"/>
        <charset val="134"/>
      </rPr>
      <t>一补</t>
    </r>
  </si>
  <si>
    <r>
      <rPr>
        <sz val="12"/>
        <color rgb="FF000000"/>
        <rFont val="仿宋_GB2312"/>
        <charset val="134"/>
      </rPr>
      <t>校舍维修</t>
    </r>
  </si>
  <si>
    <r>
      <rPr>
        <sz val="12"/>
        <color rgb="FF000000"/>
        <rFont val="仿宋_GB2312"/>
        <charset val="134"/>
      </rPr>
      <t>综合奖补</t>
    </r>
  </si>
  <si>
    <r>
      <rPr>
        <sz val="12"/>
        <color rgb="FF000000"/>
        <rFont val="仿宋_GB2312"/>
        <charset val="134"/>
      </rPr>
      <t>合计</t>
    </r>
  </si>
  <si>
    <r>
      <rPr>
        <sz val="12"/>
        <color rgb="FF000000"/>
        <rFont val="仿宋_GB2312"/>
        <charset val="134"/>
      </rPr>
      <t>中央</t>
    </r>
  </si>
  <si>
    <r>
      <rPr>
        <sz val="12"/>
        <color rgb="FF000000"/>
        <rFont val="仿宋_GB2312"/>
        <charset val="134"/>
      </rPr>
      <t>省</t>
    </r>
  </si>
  <si>
    <r>
      <rPr>
        <sz val="12"/>
        <color rgb="FF000000"/>
        <rFont val="仿宋_GB2312"/>
        <charset val="134"/>
      </rPr>
      <t>武汉市合计</t>
    </r>
  </si>
  <si>
    <r>
      <rPr>
        <sz val="12"/>
        <color rgb="FF000000"/>
        <rFont val="仿宋_GB2312"/>
        <charset val="134"/>
      </rPr>
      <t>江岸区</t>
    </r>
  </si>
  <si>
    <r>
      <rPr>
        <sz val="12"/>
        <color rgb="FF000000"/>
        <rFont val="仿宋_GB2312"/>
        <charset val="134"/>
      </rPr>
      <t>江汉区</t>
    </r>
  </si>
  <si>
    <r>
      <rPr>
        <sz val="12"/>
        <color rgb="FF000000"/>
        <rFont val="宋体"/>
        <charset val="134"/>
      </rPr>
      <t>硚</t>
    </r>
    <r>
      <rPr>
        <sz val="12"/>
        <color rgb="FF000000"/>
        <rFont val="仿宋_GB2312"/>
        <charset val="134"/>
      </rPr>
      <t>口区</t>
    </r>
  </si>
  <si>
    <r>
      <rPr>
        <sz val="12"/>
        <color rgb="FF000000"/>
        <rFont val="仿宋_GB2312"/>
        <charset val="134"/>
      </rPr>
      <t>汉阳区</t>
    </r>
  </si>
  <si>
    <r>
      <rPr>
        <sz val="12"/>
        <color rgb="FF000000"/>
        <rFont val="仿宋_GB2312"/>
        <charset val="134"/>
      </rPr>
      <t>武昌区</t>
    </r>
  </si>
  <si>
    <r>
      <rPr>
        <sz val="12"/>
        <color rgb="FF000000"/>
        <rFont val="仿宋_GB2312"/>
        <charset val="134"/>
      </rPr>
      <t>青山区</t>
    </r>
  </si>
  <si>
    <r>
      <rPr>
        <sz val="12"/>
        <color rgb="FF000000"/>
        <rFont val="仿宋_GB2312"/>
        <charset val="134"/>
      </rPr>
      <t>洪山区</t>
    </r>
  </si>
  <si>
    <r>
      <rPr>
        <sz val="12"/>
        <color rgb="FF000000"/>
        <rFont val="仿宋_GB2312"/>
        <charset val="134"/>
      </rPr>
      <t>武汉经济开发区</t>
    </r>
  </si>
  <si>
    <r>
      <rPr>
        <sz val="12"/>
        <color rgb="FF000000"/>
        <rFont val="仿宋_GB2312"/>
        <charset val="134"/>
      </rPr>
      <t>武汉东湖开发区</t>
    </r>
  </si>
  <si>
    <r>
      <rPr>
        <sz val="12"/>
        <color rgb="FF000000"/>
        <rFont val="仿宋_GB2312"/>
        <charset val="134"/>
      </rPr>
      <t>武汉东湖风景区</t>
    </r>
  </si>
  <si>
    <r>
      <rPr>
        <sz val="12"/>
        <color rgb="FF000000"/>
        <rFont val="仿宋_GB2312"/>
        <charset val="134"/>
      </rPr>
      <t>东西湖区</t>
    </r>
  </si>
  <si>
    <r>
      <rPr>
        <sz val="12"/>
        <color rgb="FF000000"/>
        <rFont val="仿宋_GB2312"/>
        <charset val="134"/>
      </rPr>
      <t>汉南区</t>
    </r>
  </si>
  <si>
    <r>
      <rPr>
        <sz val="12"/>
        <color rgb="FF000000"/>
        <rFont val="仿宋_GB2312"/>
        <charset val="134"/>
      </rPr>
      <t>蔡甸区</t>
    </r>
  </si>
  <si>
    <r>
      <rPr>
        <sz val="12"/>
        <color rgb="FF000000"/>
        <rFont val="仿宋_GB2312"/>
        <charset val="134"/>
      </rPr>
      <t>江夏区</t>
    </r>
  </si>
  <si>
    <r>
      <rPr>
        <sz val="12"/>
        <color rgb="FF000000"/>
        <rFont val="仿宋_GB2312"/>
        <charset val="134"/>
      </rPr>
      <t>黄陂区</t>
    </r>
  </si>
  <si>
    <r>
      <rPr>
        <sz val="12"/>
        <color rgb="FF000000"/>
        <rFont val="仿宋_GB2312"/>
        <charset val="134"/>
      </rPr>
      <t>新洲区</t>
    </r>
  </si>
  <si>
    <r>
      <rPr>
        <sz val="12"/>
        <color theme="1"/>
        <rFont val="仿宋_GB2312"/>
        <charset val="134"/>
      </rPr>
      <t>市直</t>
    </r>
  </si>
  <si>
    <r>
      <rPr>
        <sz val="12"/>
        <color rgb="FF000000"/>
        <rFont val="仿宋_GB2312"/>
        <charset val="134"/>
      </rPr>
      <t>附件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：</t>
    </r>
  </si>
  <si>
    <r>
      <t>2023</t>
    </r>
    <r>
      <rPr>
        <b/>
        <sz val="16"/>
        <color rgb="FF000000"/>
        <rFont val="宋体"/>
        <charset val="134"/>
      </rPr>
      <t>年城乡义务教育综合奖补资金预算表</t>
    </r>
  </si>
  <si>
    <r>
      <rPr>
        <sz val="12"/>
        <color theme="1"/>
        <rFont val="仿宋_GB2312"/>
        <charset val="134"/>
      </rPr>
      <t>补助项目</t>
    </r>
  </si>
  <si>
    <r>
      <rPr>
        <sz val="12"/>
        <color theme="1"/>
        <rFont val="仿宋_GB2312"/>
        <charset val="134"/>
      </rPr>
      <t>提前下达</t>
    </r>
  </si>
  <si>
    <r>
      <rPr>
        <sz val="12"/>
        <color theme="1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</si>
  <si>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考核补助</t>
    </r>
  </si>
  <si>
    <r>
      <rPr>
        <sz val="12"/>
        <color theme="1"/>
        <rFont val="仿宋_GB2312"/>
        <charset val="134"/>
      </rPr>
      <t>义务教育教联体建设补助</t>
    </r>
  </si>
  <si>
    <r>
      <rPr>
        <sz val="12"/>
        <color theme="1"/>
        <rFont val="仿宋_GB2312"/>
        <charset val="134"/>
      </rPr>
      <t>特殊补助</t>
    </r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</si>
  <si>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</si>
  <si>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中央</t>
    </r>
  </si>
  <si>
    <r>
      <rPr>
        <sz val="12"/>
        <color theme="1"/>
        <rFont val="仿宋_GB2312"/>
        <charset val="134"/>
      </rPr>
      <t>省</t>
    </r>
  </si>
  <si>
    <r>
      <rPr>
        <sz val="12"/>
        <color theme="1"/>
        <rFont val="仿宋_GB2312"/>
        <charset val="134"/>
      </rPr>
      <t>七一中学教联体</t>
    </r>
  </si>
  <si>
    <r>
      <rPr>
        <sz val="10"/>
        <color theme="1"/>
        <rFont val="仿宋_GB2312"/>
        <charset val="134"/>
      </rPr>
      <t>墨水湖小学联合学区教联体</t>
    </r>
  </si>
  <si>
    <r>
      <rPr>
        <sz val="12"/>
        <color theme="1"/>
        <rFont val="仿宋_GB2312"/>
        <charset val="134"/>
      </rPr>
      <t>中山路小学教联体</t>
    </r>
  </si>
  <si>
    <r>
      <rPr>
        <sz val="10"/>
        <color theme="1"/>
        <rFont val="仿宋_GB2312"/>
        <charset val="134"/>
      </rPr>
      <t>三角湖小学教育集团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仿宋_GB2312"/>
        <charset val="134"/>
      </rPr>
      <t>万元、实验小学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万元</t>
    </r>
  </si>
  <si>
    <r>
      <rPr>
        <sz val="10"/>
        <color theme="1"/>
        <rFont val="仿宋_GB2312"/>
        <charset val="134"/>
      </rPr>
      <t>区实验小学教育集团教联体</t>
    </r>
  </si>
  <si>
    <r>
      <rPr>
        <sz val="10"/>
        <color theme="1"/>
        <rFont val="仿宋_GB2312"/>
        <charset val="134"/>
      </rPr>
      <t>农村寄宿制学校发展教联体</t>
    </r>
  </si>
  <si>
    <r>
      <rPr>
        <sz val="10"/>
        <color theme="1"/>
        <rFont val="仿宋_GB2312"/>
        <charset val="134"/>
      </rPr>
      <t>新洲区问津教联体</t>
    </r>
  </si>
  <si>
    <r>
      <rPr>
        <sz val="12"/>
        <color theme="1"/>
        <rFont val="仿宋_GB2312"/>
        <charset val="134"/>
      </rPr>
      <t>武汉外国语学校</t>
    </r>
  </si>
  <si>
    <r>
      <rPr>
        <sz val="12"/>
        <color theme="1"/>
        <rFont val="仿宋_GB2312"/>
        <charset val="134"/>
      </rPr>
      <t>武外共建教联体</t>
    </r>
  </si>
  <si>
    <r>
      <rPr>
        <b/>
        <sz val="16"/>
        <rFont val="Times New Roman"/>
        <charset val="0"/>
      </rPr>
      <t>2023</t>
    </r>
    <r>
      <rPr>
        <b/>
        <sz val="16"/>
        <rFont val="宋体"/>
        <charset val="0"/>
      </rPr>
      <t>年武汉市城乡义务教育免费教科书中央和省级补助资金预算表</t>
    </r>
  </si>
  <si>
    <r>
      <rPr>
        <sz val="12"/>
        <rFont val="仿宋_GB2312"/>
        <charset val="134"/>
      </rPr>
      <t>区</t>
    </r>
  </si>
  <si>
    <t>城乡义务教育免费教科书中央和省级补助资金（万元）</t>
  </si>
  <si>
    <r>
      <rPr>
        <sz val="12"/>
        <rFont val="仿宋_GB2312"/>
        <charset val="134"/>
      </rPr>
      <t>合计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</si>
  <si>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秋</t>
    </r>
    <r>
      <rPr>
        <sz val="12"/>
        <rFont val="仿宋_GB2312"/>
        <charset val="0"/>
      </rPr>
      <t>国标教材（元）</t>
    </r>
  </si>
  <si>
    <t>中央核定资金（万元）</t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</si>
  <si>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年秋</t>
    </r>
    <r>
      <rPr>
        <sz val="12"/>
        <rFont val="仿宋_GB2312"/>
        <charset val="0"/>
      </rPr>
      <t>地方教材（元）</t>
    </r>
  </si>
  <si>
    <t>省级核定资金（万元）</t>
  </si>
  <si>
    <r>
      <rPr>
        <sz val="12"/>
        <rFont val="仿宋_GB2312"/>
        <charset val="134"/>
      </rPr>
      <t>武汉市合计</t>
    </r>
  </si>
  <si>
    <t>江岸区</t>
  </si>
  <si>
    <t>江汉区</t>
  </si>
  <si>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</t>
    </r>
  </si>
  <si>
    <t>汉阳区</t>
  </si>
  <si>
    <t>武昌区</t>
  </si>
  <si>
    <t>青山区</t>
  </si>
  <si>
    <t>洪山区</t>
  </si>
  <si>
    <t>经开区</t>
  </si>
  <si>
    <r>
      <rPr>
        <sz val="12"/>
        <rFont val="仿宋_GB2312"/>
        <charset val="134"/>
      </rPr>
      <t>东湖高新区</t>
    </r>
  </si>
  <si>
    <r>
      <rPr>
        <sz val="12"/>
        <rFont val="仿宋_GB2312"/>
        <charset val="134"/>
      </rPr>
      <t>东湖风景区</t>
    </r>
  </si>
  <si>
    <t>东西湖区</t>
  </si>
  <si>
    <t>汉南区</t>
  </si>
  <si>
    <t>蔡甸区</t>
  </si>
  <si>
    <t>江夏区</t>
  </si>
  <si>
    <t>黄陂区</t>
  </si>
  <si>
    <t>新洲区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</si>
</sst>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</numFmts>
  <fonts count="38">
    <font>
      <sz val="11"/>
      <color theme="1"/>
      <name val="宋体"/>
      <charset val="134"/>
      <scheme val="minor"/>
    </font>
    <font>
      <b/>
      <sz val="16"/>
      <name val="Times New Roman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b/>
      <sz val="16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i/>
      <sz val="12"/>
      <color rgb="FF000000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0"/>
    </font>
    <font>
      <sz val="12"/>
      <name val="宋体"/>
      <charset val="0"/>
    </font>
    <font>
      <sz val="12"/>
      <color rgb="FF000000"/>
      <name val="仿宋_GB2312"/>
      <charset val="134"/>
    </font>
    <font>
      <b/>
      <sz val="16"/>
      <color rgb="FF000000"/>
      <name val="宋体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0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/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3" fontId="0" fillId="0" borderId="0" xfId="8">
      <alignment vertical="center"/>
    </xf>
    <xf numFmtId="0" fontId="5" fillId="0" borderId="1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3" fontId="0" fillId="0" borderId="0" xfId="8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opLeftCell="A19" workbookViewId="0">
      <selection activeCell="AE16" sqref="AE16"/>
    </sheetView>
  </sheetViews>
  <sheetFormatPr defaultColWidth="9" defaultRowHeight="25" customHeight="1"/>
  <cols>
    <col min="1" max="1" width="17" style="16" customWidth="1"/>
    <col min="2" max="2" width="10.5" style="16" customWidth="1"/>
    <col min="3" max="3" width="9.125" style="16" customWidth="1"/>
    <col min="4" max="4" width="7.875" style="16" customWidth="1"/>
    <col min="5" max="5" width="8.25" style="16" customWidth="1"/>
    <col min="6" max="6" width="8.5" style="16" customWidth="1"/>
    <col min="7" max="7" width="8.875" style="16" customWidth="1"/>
    <col min="8" max="8" width="9" style="16" customWidth="1"/>
    <col min="9" max="9" width="8.125" style="16" customWidth="1"/>
    <col min="10" max="10" width="7.375" style="16" customWidth="1"/>
    <col min="11" max="11" width="7.125" style="16" customWidth="1"/>
    <col min="12" max="12" width="6.375" style="16" customWidth="1"/>
    <col min="13" max="13" width="7" style="16" customWidth="1"/>
    <col min="14" max="14" width="7.5" style="16" customWidth="1"/>
    <col min="15" max="23" width="9" style="16" hidden="1" customWidth="1"/>
    <col min="24" max="16384" width="9" style="16"/>
  </cols>
  <sheetData>
    <row r="1" ht="20" customHeight="1" spans="1:1">
      <c r="A1" s="17" t="s">
        <v>0</v>
      </c>
    </row>
    <row r="2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customHeight="1" spans="13:14">
      <c r="M3" s="31" t="s">
        <v>2</v>
      </c>
      <c r="N3" s="32"/>
    </row>
    <row r="4" ht="22" customHeight="1" spans="1:14">
      <c r="A4" s="13" t="s">
        <v>3</v>
      </c>
      <c r="B4" s="26" t="s">
        <v>4</v>
      </c>
      <c r="C4" s="27"/>
      <c r="D4" s="28"/>
      <c r="E4" s="13" t="s">
        <v>5</v>
      </c>
      <c r="F4" s="13"/>
      <c r="G4" s="13" t="s">
        <v>6</v>
      </c>
      <c r="H4" s="13"/>
      <c r="I4" s="13" t="s">
        <v>7</v>
      </c>
      <c r="J4" s="13"/>
      <c r="K4" s="13" t="s">
        <v>8</v>
      </c>
      <c r="L4" s="13"/>
      <c r="M4" s="13" t="s">
        <v>9</v>
      </c>
      <c r="N4" s="13"/>
    </row>
    <row r="5" ht="22" customHeight="1" spans="1:19">
      <c r="A5" s="13"/>
      <c r="B5" s="13" t="s">
        <v>10</v>
      </c>
      <c r="C5" s="13" t="s">
        <v>11</v>
      </c>
      <c r="D5" s="13" t="s">
        <v>12</v>
      </c>
      <c r="E5" s="13" t="s">
        <v>11</v>
      </c>
      <c r="F5" s="13" t="s">
        <v>12</v>
      </c>
      <c r="G5" s="13" t="s">
        <v>11</v>
      </c>
      <c r="H5" s="13" t="s">
        <v>12</v>
      </c>
      <c r="I5" s="13" t="s">
        <v>11</v>
      </c>
      <c r="J5" s="13" t="s">
        <v>12</v>
      </c>
      <c r="K5" s="13" t="s">
        <v>11</v>
      </c>
      <c r="L5" s="13" t="s">
        <v>12</v>
      </c>
      <c r="M5" s="13" t="s">
        <v>11</v>
      </c>
      <c r="N5" s="13" t="s">
        <v>12</v>
      </c>
      <c r="S5" s="16">
        <v>604</v>
      </c>
    </row>
    <row r="6" s="25" customFormat="1" customHeight="1" spans="1:19">
      <c r="A6" s="29" t="s">
        <v>13</v>
      </c>
      <c r="B6" s="29">
        <f>C6+D6</f>
        <v>67947</v>
      </c>
      <c r="C6" s="29">
        <f t="shared" ref="C6:N6" si="0">SUM(C7:C23)</f>
        <v>57944</v>
      </c>
      <c r="D6" s="29">
        <f t="shared" si="0"/>
        <v>10003</v>
      </c>
      <c r="E6" s="29">
        <f t="shared" si="0"/>
        <v>41913</v>
      </c>
      <c r="F6" s="29">
        <f t="shared" si="0"/>
        <v>8005</v>
      </c>
      <c r="G6" s="29">
        <f t="shared" si="0"/>
        <v>10894</v>
      </c>
      <c r="H6" s="29">
        <f t="shared" si="0"/>
        <v>797</v>
      </c>
      <c r="I6" s="29">
        <f t="shared" si="0"/>
        <v>622</v>
      </c>
      <c r="J6" s="29">
        <f t="shared" si="0"/>
        <v>630</v>
      </c>
      <c r="K6" s="29">
        <f t="shared" si="0"/>
        <v>2856</v>
      </c>
      <c r="L6" s="29">
        <f t="shared" si="0"/>
        <v>571</v>
      </c>
      <c r="M6" s="29">
        <f t="shared" si="0"/>
        <v>1659</v>
      </c>
      <c r="N6" s="29">
        <f t="shared" si="0"/>
        <v>0</v>
      </c>
      <c r="O6" s="25">
        <f>E6+F6</f>
        <v>49918</v>
      </c>
      <c r="P6" s="25">
        <f>I6+J6</f>
        <v>1252</v>
      </c>
      <c r="Q6" s="25">
        <f>G6+H6</f>
        <v>11691</v>
      </c>
      <c r="R6" s="25">
        <f>I6+J6</f>
        <v>1252</v>
      </c>
      <c r="S6" s="25">
        <f>K6+L6</f>
        <v>3427</v>
      </c>
    </row>
    <row r="7" customHeight="1" spans="1:19">
      <c r="A7" s="13" t="s">
        <v>14</v>
      </c>
      <c r="B7" s="13">
        <f t="shared" ref="B7:B19" si="1">C7+D7</f>
        <v>5333</v>
      </c>
      <c r="C7" s="13">
        <f>E7+G7+I7+K7+M7</f>
        <v>4849</v>
      </c>
      <c r="D7" s="13">
        <f>F7+H7+J7+L7+N7</f>
        <v>484</v>
      </c>
      <c r="E7" s="13">
        <v>3787</v>
      </c>
      <c r="F7" s="13">
        <v>379</v>
      </c>
      <c r="G7" s="29">
        <f>免费教科书测算表!D6</f>
        <v>969</v>
      </c>
      <c r="H7" s="29">
        <f>免费教科书测算表!F6</f>
        <v>71</v>
      </c>
      <c r="I7" s="13">
        <v>33</v>
      </c>
      <c r="J7" s="13">
        <v>34</v>
      </c>
      <c r="K7" s="13"/>
      <c r="L7" s="13"/>
      <c r="M7" s="13">
        <v>60</v>
      </c>
      <c r="N7" s="13"/>
      <c r="O7" s="16">
        <f t="shared" ref="O7:O22" si="2">E7+F7</f>
        <v>4166</v>
      </c>
      <c r="P7" s="16">
        <f t="shared" ref="P7:P22" si="3">I7+J7</f>
        <v>67</v>
      </c>
      <c r="Q7" s="16">
        <f t="shared" ref="Q7:Q22" si="4">G7+H7</f>
        <v>1040</v>
      </c>
      <c r="R7" s="16">
        <f t="shared" ref="R7:R22" si="5">I7+J7</f>
        <v>67</v>
      </c>
      <c r="S7" s="16">
        <f t="shared" ref="S7:S22" si="6">K7+L7</f>
        <v>0</v>
      </c>
    </row>
    <row r="8" customHeight="1" spans="1:19">
      <c r="A8" s="13" t="s">
        <v>15</v>
      </c>
      <c r="B8" s="13">
        <f t="shared" si="1"/>
        <v>3852</v>
      </c>
      <c r="C8" s="13">
        <f t="shared" ref="C8:C23" si="7">E8+G8+I8+K8+M8</f>
        <v>3268</v>
      </c>
      <c r="D8" s="13">
        <f t="shared" ref="D8:D23" si="8">F8+H8+J8+L8+N8</f>
        <v>584</v>
      </c>
      <c r="E8" s="13">
        <v>2558</v>
      </c>
      <c r="F8" s="13">
        <v>511</v>
      </c>
      <c r="G8" s="29">
        <f>免费教科书测算表!D7</f>
        <v>645</v>
      </c>
      <c r="H8" s="29">
        <f>免费教科书测算表!F7</f>
        <v>47</v>
      </c>
      <c r="I8" s="13">
        <v>15</v>
      </c>
      <c r="J8" s="13">
        <v>16</v>
      </c>
      <c r="K8" s="13">
        <v>50</v>
      </c>
      <c r="L8" s="13">
        <v>10</v>
      </c>
      <c r="M8" s="13"/>
      <c r="N8" s="13"/>
      <c r="O8" s="16">
        <f t="shared" si="2"/>
        <v>3069</v>
      </c>
      <c r="P8" s="16">
        <f t="shared" si="3"/>
        <v>31</v>
      </c>
      <c r="Q8" s="16">
        <f t="shared" si="4"/>
        <v>692</v>
      </c>
      <c r="R8" s="16">
        <f t="shared" si="5"/>
        <v>31</v>
      </c>
      <c r="S8" s="16">
        <f t="shared" si="6"/>
        <v>60</v>
      </c>
    </row>
    <row r="9" customHeight="1" spans="1:19">
      <c r="A9" s="13" t="s">
        <v>16</v>
      </c>
      <c r="B9" s="13">
        <f t="shared" si="1"/>
        <v>3431</v>
      </c>
      <c r="C9" s="13">
        <f t="shared" si="7"/>
        <v>2910</v>
      </c>
      <c r="D9" s="13">
        <f t="shared" si="8"/>
        <v>521</v>
      </c>
      <c r="E9" s="13">
        <v>2273</v>
      </c>
      <c r="F9" s="13">
        <v>454</v>
      </c>
      <c r="G9" s="29">
        <f>免费教科书测算表!D8</f>
        <v>616</v>
      </c>
      <c r="H9" s="29">
        <f>免费教科书测算表!F8</f>
        <v>45</v>
      </c>
      <c r="I9" s="13">
        <v>21</v>
      </c>
      <c r="J9" s="33">
        <v>22</v>
      </c>
      <c r="K9" s="13"/>
      <c r="L9" s="13"/>
      <c r="M9" s="13"/>
      <c r="N9" s="13"/>
      <c r="O9" s="16">
        <f t="shared" si="2"/>
        <v>2727</v>
      </c>
      <c r="P9" s="16">
        <f t="shared" si="3"/>
        <v>43</v>
      </c>
      <c r="Q9" s="16">
        <f t="shared" si="4"/>
        <v>661</v>
      </c>
      <c r="R9" s="16">
        <f t="shared" si="5"/>
        <v>43</v>
      </c>
      <c r="S9" s="16">
        <f t="shared" si="6"/>
        <v>0</v>
      </c>
    </row>
    <row r="10" customHeight="1" spans="1:19">
      <c r="A10" s="13" t="s">
        <v>17</v>
      </c>
      <c r="B10" s="13">
        <f t="shared" si="1"/>
        <v>4137</v>
      </c>
      <c r="C10" s="13">
        <f t="shared" si="7"/>
        <v>3521</v>
      </c>
      <c r="D10" s="13">
        <f t="shared" si="8"/>
        <v>616</v>
      </c>
      <c r="E10" s="13">
        <v>2714</v>
      </c>
      <c r="F10" s="13">
        <v>543</v>
      </c>
      <c r="G10" s="29">
        <f>免费教科书测算表!D9</f>
        <v>728</v>
      </c>
      <c r="H10" s="29">
        <f>免费教科书测算表!F9</f>
        <v>53</v>
      </c>
      <c r="I10" s="13">
        <v>19</v>
      </c>
      <c r="J10" s="13">
        <v>20</v>
      </c>
      <c r="K10" s="13"/>
      <c r="L10" s="13"/>
      <c r="M10" s="13">
        <v>60</v>
      </c>
      <c r="N10" s="13"/>
      <c r="O10" s="16">
        <f t="shared" si="2"/>
        <v>3257</v>
      </c>
      <c r="P10" s="16">
        <f t="shared" si="3"/>
        <v>39</v>
      </c>
      <c r="Q10" s="16">
        <f t="shared" si="4"/>
        <v>781</v>
      </c>
      <c r="R10" s="16">
        <f t="shared" si="5"/>
        <v>39</v>
      </c>
      <c r="S10" s="16">
        <f t="shared" si="6"/>
        <v>0</v>
      </c>
    </row>
    <row r="11" customHeight="1" spans="1:19">
      <c r="A11" s="13" t="s">
        <v>18</v>
      </c>
      <c r="B11" s="13">
        <f t="shared" si="1"/>
        <v>5687</v>
      </c>
      <c r="C11" s="13">
        <f t="shared" si="7"/>
        <v>4854</v>
      </c>
      <c r="D11" s="13">
        <f t="shared" si="8"/>
        <v>833</v>
      </c>
      <c r="E11" s="13">
        <v>3602</v>
      </c>
      <c r="F11" s="13">
        <v>720</v>
      </c>
      <c r="G11" s="29">
        <f>免费教科书测算表!D10</f>
        <v>967</v>
      </c>
      <c r="H11" s="29">
        <f>免费教科书测算表!F10</f>
        <v>71</v>
      </c>
      <c r="I11" s="13">
        <v>42</v>
      </c>
      <c r="J11" s="13">
        <v>42</v>
      </c>
      <c r="K11" s="13"/>
      <c r="L11" s="13"/>
      <c r="M11" s="13">
        <v>243</v>
      </c>
      <c r="N11" s="13"/>
      <c r="O11" s="16">
        <f t="shared" si="2"/>
        <v>4322</v>
      </c>
      <c r="P11" s="16">
        <f t="shared" si="3"/>
        <v>84</v>
      </c>
      <c r="Q11" s="16">
        <f t="shared" si="4"/>
        <v>1038</v>
      </c>
      <c r="R11" s="16">
        <f t="shared" si="5"/>
        <v>84</v>
      </c>
      <c r="S11" s="16">
        <f t="shared" si="6"/>
        <v>0</v>
      </c>
    </row>
    <row r="12" customHeight="1" spans="1:19">
      <c r="A12" s="13" t="s">
        <v>19</v>
      </c>
      <c r="B12" s="13">
        <f t="shared" si="1"/>
        <v>2993</v>
      </c>
      <c r="C12" s="13">
        <f t="shared" si="7"/>
        <v>2535</v>
      </c>
      <c r="D12" s="13">
        <f t="shared" si="8"/>
        <v>458</v>
      </c>
      <c r="E12" s="13">
        <f>1972+17</f>
        <v>1989</v>
      </c>
      <c r="F12" s="13">
        <f>395+3</f>
        <v>398</v>
      </c>
      <c r="G12" s="29">
        <f>免费教科书测算表!D11</f>
        <v>520</v>
      </c>
      <c r="H12" s="29">
        <f>免费教科书测算表!F11</f>
        <v>38</v>
      </c>
      <c r="I12" s="13">
        <v>21</v>
      </c>
      <c r="J12" s="13">
        <v>22</v>
      </c>
      <c r="K12" s="29">
        <v>5</v>
      </c>
      <c r="L12" s="29">
        <v>0</v>
      </c>
      <c r="M12" s="13"/>
      <c r="N12" s="13"/>
      <c r="O12" s="16">
        <f t="shared" si="2"/>
        <v>2387</v>
      </c>
      <c r="P12" s="16">
        <f t="shared" si="3"/>
        <v>43</v>
      </c>
      <c r="Q12" s="16">
        <f t="shared" si="4"/>
        <v>558</v>
      </c>
      <c r="R12" s="16">
        <f t="shared" si="5"/>
        <v>43</v>
      </c>
      <c r="S12" s="16">
        <f t="shared" si="6"/>
        <v>5</v>
      </c>
    </row>
    <row r="13" customHeight="1" spans="1:19">
      <c r="A13" s="13" t="s">
        <v>20</v>
      </c>
      <c r="B13" s="13">
        <f t="shared" si="1"/>
        <v>4698</v>
      </c>
      <c r="C13" s="13">
        <f t="shared" si="7"/>
        <v>3982</v>
      </c>
      <c r="D13" s="13">
        <f t="shared" si="8"/>
        <v>716</v>
      </c>
      <c r="E13" s="13">
        <v>3045</v>
      </c>
      <c r="F13" s="13">
        <v>609</v>
      </c>
      <c r="G13" s="29">
        <f>免费教科书测算表!D12</f>
        <v>895</v>
      </c>
      <c r="H13" s="29">
        <f>免费教科书测算表!F12</f>
        <v>65</v>
      </c>
      <c r="I13" s="13">
        <v>42</v>
      </c>
      <c r="J13" s="13">
        <v>42</v>
      </c>
      <c r="K13" s="29"/>
      <c r="L13" s="29"/>
      <c r="M13" s="13"/>
      <c r="N13" s="13"/>
      <c r="O13" s="16">
        <f t="shared" si="2"/>
        <v>3654</v>
      </c>
      <c r="P13" s="16">
        <f t="shared" si="3"/>
        <v>84</v>
      </c>
      <c r="Q13" s="16">
        <f t="shared" si="4"/>
        <v>960</v>
      </c>
      <c r="R13" s="16">
        <f t="shared" si="5"/>
        <v>84</v>
      </c>
      <c r="S13" s="16">
        <f t="shared" si="6"/>
        <v>0</v>
      </c>
    </row>
    <row r="14" customHeight="1" spans="1:19">
      <c r="A14" s="13" t="s">
        <v>21</v>
      </c>
      <c r="B14" s="13">
        <f t="shared" si="1"/>
        <v>1995</v>
      </c>
      <c r="C14" s="13">
        <f t="shared" si="7"/>
        <v>1711</v>
      </c>
      <c r="D14" s="13">
        <f t="shared" si="8"/>
        <v>284</v>
      </c>
      <c r="E14" s="13">
        <v>1305</v>
      </c>
      <c r="F14" s="13">
        <v>261</v>
      </c>
      <c r="G14" s="29">
        <f>免费教科书测算表!D13</f>
        <v>316</v>
      </c>
      <c r="H14" s="29">
        <f>免费教科书测算表!F13</f>
        <v>23</v>
      </c>
      <c r="I14" s="13">
        <v>0</v>
      </c>
      <c r="J14" s="13">
        <v>0</v>
      </c>
      <c r="K14" s="29"/>
      <c r="L14" s="29"/>
      <c r="M14" s="13">
        <v>90</v>
      </c>
      <c r="N14" s="13"/>
      <c r="O14" s="16">
        <f t="shared" si="2"/>
        <v>1566</v>
      </c>
      <c r="P14" s="16">
        <f t="shared" si="3"/>
        <v>0</v>
      </c>
      <c r="Q14" s="16">
        <f t="shared" si="4"/>
        <v>339</v>
      </c>
      <c r="R14" s="16">
        <f t="shared" si="5"/>
        <v>0</v>
      </c>
      <c r="S14" s="16">
        <f t="shared" si="6"/>
        <v>0</v>
      </c>
    </row>
    <row r="15" customHeight="1" spans="1:19">
      <c r="A15" s="13" t="s">
        <v>22</v>
      </c>
      <c r="B15" s="13">
        <f t="shared" si="1"/>
        <v>5652</v>
      </c>
      <c r="C15" s="13">
        <f t="shared" si="7"/>
        <v>4801</v>
      </c>
      <c r="D15" s="13">
        <f t="shared" si="8"/>
        <v>851</v>
      </c>
      <c r="E15" s="13">
        <v>3766</v>
      </c>
      <c r="F15" s="13">
        <v>753</v>
      </c>
      <c r="G15" s="29">
        <f>免费教科书测算表!D14</f>
        <v>974</v>
      </c>
      <c r="H15" s="29">
        <f>免费教科书测算表!F14</f>
        <v>71</v>
      </c>
      <c r="I15" s="13">
        <v>18</v>
      </c>
      <c r="J15" s="13">
        <v>18</v>
      </c>
      <c r="K15" s="29">
        <v>43</v>
      </c>
      <c r="L15" s="29">
        <v>9</v>
      </c>
      <c r="M15" s="13"/>
      <c r="N15" s="13"/>
      <c r="O15" s="16">
        <f t="shared" si="2"/>
        <v>4519</v>
      </c>
      <c r="P15" s="16">
        <f t="shared" si="3"/>
        <v>36</v>
      </c>
      <c r="Q15" s="16">
        <f t="shared" si="4"/>
        <v>1045</v>
      </c>
      <c r="R15" s="16">
        <f t="shared" si="5"/>
        <v>36</v>
      </c>
      <c r="S15" s="16">
        <f t="shared" si="6"/>
        <v>52</v>
      </c>
    </row>
    <row r="16" customHeight="1" spans="1:19">
      <c r="A16" s="13" t="s">
        <v>23</v>
      </c>
      <c r="B16" s="13">
        <f t="shared" ref="B16:B23" si="9">C16+D16</f>
        <v>407</v>
      </c>
      <c r="C16" s="13">
        <f t="shared" si="7"/>
        <v>345</v>
      </c>
      <c r="D16" s="13">
        <f t="shared" si="8"/>
        <v>62</v>
      </c>
      <c r="E16" s="13">
        <v>263</v>
      </c>
      <c r="F16" s="13">
        <v>53</v>
      </c>
      <c r="G16" s="29">
        <f>免费教科书测算表!D15</f>
        <v>78</v>
      </c>
      <c r="H16" s="29">
        <f>免费教科书测算表!F15</f>
        <v>5</v>
      </c>
      <c r="I16" s="13">
        <v>4</v>
      </c>
      <c r="J16" s="13">
        <v>4</v>
      </c>
      <c r="K16" s="13"/>
      <c r="L16" s="13"/>
      <c r="M16" s="13"/>
      <c r="N16" s="13"/>
      <c r="O16" s="16">
        <f t="shared" si="2"/>
        <v>316</v>
      </c>
      <c r="P16" s="16">
        <f t="shared" si="3"/>
        <v>8</v>
      </c>
      <c r="Q16" s="16">
        <f t="shared" si="4"/>
        <v>83</v>
      </c>
      <c r="R16" s="16">
        <f t="shared" si="5"/>
        <v>8</v>
      </c>
      <c r="S16" s="16">
        <f t="shared" si="6"/>
        <v>0</v>
      </c>
    </row>
    <row r="17" customHeight="1" spans="1:19">
      <c r="A17" s="13" t="s">
        <v>24</v>
      </c>
      <c r="B17" s="13">
        <f t="shared" si="9"/>
        <v>3661</v>
      </c>
      <c r="C17" s="13">
        <f t="shared" si="7"/>
        <v>3095</v>
      </c>
      <c r="D17" s="13">
        <f t="shared" si="8"/>
        <v>566</v>
      </c>
      <c r="E17" s="13">
        <v>2409</v>
      </c>
      <c r="F17" s="13">
        <v>483</v>
      </c>
      <c r="G17" s="29">
        <f>免费教科书测算表!D16</f>
        <v>623</v>
      </c>
      <c r="H17" s="29">
        <f>免费教科书测算表!F16</f>
        <v>46</v>
      </c>
      <c r="I17" s="13">
        <v>29</v>
      </c>
      <c r="J17" s="13">
        <v>30</v>
      </c>
      <c r="K17" s="13">
        <v>34</v>
      </c>
      <c r="L17" s="13">
        <v>7</v>
      </c>
      <c r="M17" s="13">
        <v>0</v>
      </c>
      <c r="N17" s="13"/>
      <c r="O17" s="16">
        <f t="shared" si="2"/>
        <v>2892</v>
      </c>
      <c r="P17" s="16">
        <f t="shared" si="3"/>
        <v>59</v>
      </c>
      <c r="Q17" s="16">
        <f t="shared" si="4"/>
        <v>669</v>
      </c>
      <c r="R17" s="16">
        <f t="shared" si="5"/>
        <v>59</v>
      </c>
      <c r="S17" s="16">
        <f t="shared" si="6"/>
        <v>41</v>
      </c>
    </row>
    <row r="18" customHeight="1" spans="1:19">
      <c r="A18" s="13" t="s">
        <v>25</v>
      </c>
      <c r="B18" s="13">
        <f t="shared" si="9"/>
        <v>921</v>
      </c>
      <c r="C18" s="13">
        <f t="shared" si="7"/>
        <v>775</v>
      </c>
      <c r="D18" s="13">
        <f t="shared" si="8"/>
        <v>146</v>
      </c>
      <c r="E18" s="13">
        <v>509</v>
      </c>
      <c r="F18" s="13">
        <v>101</v>
      </c>
      <c r="G18" s="29">
        <f>免费教科书测算表!D17</f>
        <v>171</v>
      </c>
      <c r="H18" s="29">
        <f>免费教科书测算表!F17</f>
        <v>13</v>
      </c>
      <c r="I18" s="13">
        <v>15</v>
      </c>
      <c r="J18" s="13">
        <v>16</v>
      </c>
      <c r="K18" s="13">
        <v>80</v>
      </c>
      <c r="L18" s="13">
        <v>16</v>
      </c>
      <c r="M18" s="13">
        <v>0</v>
      </c>
      <c r="N18" s="13"/>
      <c r="O18" s="16">
        <f t="shared" si="2"/>
        <v>610</v>
      </c>
      <c r="P18" s="16">
        <f t="shared" si="3"/>
        <v>31</v>
      </c>
      <c r="Q18" s="16">
        <f t="shared" si="4"/>
        <v>184</v>
      </c>
      <c r="R18" s="16">
        <f t="shared" si="5"/>
        <v>31</v>
      </c>
      <c r="S18" s="16">
        <f t="shared" si="6"/>
        <v>96</v>
      </c>
    </row>
    <row r="19" customHeight="1" spans="1:19">
      <c r="A19" s="13" t="s">
        <v>26</v>
      </c>
      <c r="B19" s="13">
        <f t="shared" si="9"/>
        <v>3755</v>
      </c>
      <c r="C19" s="13">
        <f t="shared" si="7"/>
        <v>3205</v>
      </c>
      <c r="D19" s="13">
        <f t="shared" si="8"/>
        <v>550</v>
      </c>
      <c r="E19" s="13">
        <v>2028</v>
      </c>
      <c r="F19" s="13">
        <v>406</v>
      </c>
      <c r="G19" s="13">
        <v>522</v>
      </c>
      <c r="H19" s="13">
        <v>38</v>
      </c>
      <c r="I19" s="13">
        <v>43</v>
      </c>
      <c r="J19" s="13">
        <v>44</v>
      </c>
      <c r="K19" s="13">
        <v>312</v>
      </c>
      <c r="L19" s="13">
        <v>62</v>
      </c>
      <c r="M19" s="13">
        <v>300</v>
      </c>
      <c r="N19" s="13"/>
      <c r="O19" s="16">
        <f t="shared" si="2"/>
        <v>2434</v>
      </c>
      <c r="P19" s="16">
        <f t="shared" si="3"/>
        <v>87</v>
      </c>
      <c r="Q19" s="16">
        <f t="shared" si="4"/>
        <v>560</v>
      </c>
      <c r="R19" s="16">
        <f t="shared" si="5"/>
        <v>87</v>
      </c>
      <c r="S19" s="16">
        <f t="shared" si="6"/>
        <v>374</v>
      </c>
    </row>
    <row r="20" customHeight="1" spans="1:19">
      <c r="A20" s="13" t="s">
        <v>27</v>
      </c>
      <c r="B20" s="13">
        <f t="shared" si="9"/>
        <v>5784</v>
      </c>
      <c r="C20" s="13">
        <f t="shared" si="7"/>
        <v>4908</v>
      </c>
      <c r="D20" s="13">
        <f t="shared" si="8"/>
        <v>876</v>
      </c>
      <c r="E20" s="13">
        <v>3186</v>
      </c>
      <c r="F20" s="13">
        <v>637</v>
      </c>
      <c r="G20" s="13">
        <v>800</v>
      </c>
      <c r="H20" s="13">
        <v>58</v>
      </c>
      <c r="I20" s="13">
        <v>56</v>
      </c>
      <c r="J20" s="13">
        <v>56</v>
      </c>
      <c r="K20" s="13">
        <v>623</v>
      </c>
      <c r="L20" s="13">
        <v>125</v>
      </c>
      <c r="M20" s="13">
        <v>243</v>
      </c>
      <c r="N20" s="13"/>
      <c r="O20" s="16">
        <f t="shared" si="2"/>
        <v>3823</v>
      </c>
      <c r="P20" s="16">
        <f t="shared" si="3"/>
        <v>112</v>
      </c>
      <c r="Q20" s="16">
        <f t="shared" si="4"/>
        <v>858</v>
      </c>
      <c r="R20" s="16">
        <f t="shared" si="5"/>
        <v>112</v>
      </c>
      <c r="S20" s="16">
        <f t="shared" si="6"/>
        <v>748</v>
      </c>
    </row>
    <row r="21" customHeight="1" spans="1:19">
      <c r="A21" s="13" t="s">
        <v>28</v>
      </c>
      <c r="B21" s="13">
        <f t="shared" si="9"/>
        <v>8854</v>
      </c>
      <c r="C21" s="13">
        <f t="shared" si="7"/>
        <v>7468</v>
      </c>
      <c r="D21" s="13">
        <f t="shared" si="8"/>
        <v>1386</v>
      </c>
      <c r="E21" s="13">
        <v>4822</v>
      </c>
      <c r="F21" s="13">
        <v>964</v>
      </c>
      <c r="G21" s="13">
        <v>1195</v>
      </c>
      <c r="H21" s="13">
        <v>88</v>
      </c>
      <c r="I21" s="13">
        <v>116</v>
      </c>
      <c r="J21" s="13">
        <v>116</v>
      </c>
      <c r="K21" s="13">
        <v>1092</v>
      </c>
      <c r="L21" s="13">
        <v>218</v>
      </c>
      <c r="M21" s="13">
        <v>243</v>
      </c>
      <c r="N21" s="13"/>
      <c r="O21" s="16">
        <f t="shared" si="2"/>
        <v>5786</v>
      </c>
      <c r="P21" s="16">
        <f t="shared" si="3"/>
        <v>232</v>
      </c>
      <c r="Q21" s="16">
        <f t="shared" si="4"/>
        <v>1283</v>
      </c>
      <c r="R21" s="16">
        <f t="shared" si="5"/>
        <v>232</v>
      </c>
      <c r="S21" s="16">
        <f t="shared" si="6"/>
        <v>1310</v>
      </c>
    </row>
    <row r="22" ht="24" customHeight="1" spans="1:19">
      <c r="A22" s="13" t="s">
        <v>29</v>
      </c>
      <c r="B22" s="13">
        <f t="shared" si="9"/>
        <v>6727</v>
      </c>
      <c r="C22" s="13">
        <f t="shared" si="7"/>
        <v>5657</v>
      </c>
      <c r="D22" s="13">
        <f t="shared" si="8"/>
        <v>1070</v>
      </c>
      <c r="E22" s="13">
        <v>3657</v>
      </c>
      <c r="F22" s="13">
        <v>733</v>
      </c>
      <c r="G22" s="13">
        <v>875</v>
      </c>
      <c r="H22" s="13">
        <v>65</v>
      </c>
      <c r="I22" s="13">
        <v>148</v>
      </c>
      <c r="J22" s="13">
        <v>148</v>
      </c>
      <c r="K22" s="13">
        <v>617</v>
      </c>
      <c r="L22" s="13">
        <v>124</v>
      </c>
      <c r="M22" s="13">
        <v>360</v>
      </c>
      <c r="N22" s="13"/>
      <c r="O22" s="16">
        <f t="shared" si="2"/>
        <v>4390</v>
      </c>
      <c r="P22" s="16">
        <f t="shared" si="3"/>
        <v>296</v>
      </c>
      <c r="Q22" s="16">
        <f t="shared" si="4"/>
        <v>940</v>
      </c>
      <c r="R22" s="16">
        <f t="shared" si="5"/>
        <v>296</v>
      </c>
      <c r="S22" s="16">
        <f t="shared" si="6"/>
        <v>741</v>
      </c>
    </row>
    <row r="23" customHeight="1" spans="1:14">
      <c r="A23" s="19" t="s">
        <v>30</v>
      </c>
      <c r="B23" s="13">
        <f t="shared" si="9"/>
        <v>60</v>
      </c>
      <c r="C23" s="13">
        <f t="shared" si="7"/>
        <v>60</v>
      </c>
      <c r="D23" s="13">
        <f t="shared" si="8"/>
        <v>0</v>
      </c>
      <c r="E23" s="30"/>
      <c r="F23" s="30"/>
      <c r="G23" s="30"/>
      <c r="H23" s="30"/>
      <c r="I23" s="30"/>
      <c r="J23" s="30"/>
      <c r="K23" s="30"/>
      <c r="L23" s="30"/>
      <c r="M23" s="19">
        <v>60</v>
      </c>
      <c r="N23" s="30"/>
    </row>
  </sheetData>
  <mergeCells count="9">
    <mergeCell ref="A2:N2"/>
    <mergeCell ref="M3:N3"/>
    <mergeCell ref="B4:D4"/>
    <mergeCell ref="E4:F4"/>
    <mergeCell ref="G4:H4"/>
    <mergeCell ref="I4:J4"/>
    <mergeCell ref="K4:L4"/>
    <mergeCell ref="M4:N4"/>
    <mergeCell ref="A4:A5"/>
  </mergeCells>
  <pageMargins left="0.393055555555556" right="0.751388888888889" top="0.2125" bottom="0.0784722222222222" header="0.236111111111111" footer="0.196527777777778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13" workbookViewId="0">
      <selection activeCell="K9" sqref="K9"/>
    </sheetView>
  </sheetViews>
  <sheetFormatPr defaultColWidth="9" defaultRowHeight="25" customHeight="1"/>
  <cols>
    <col min="1" max="1" width="18.7333333333333" style="16" customWidth="1"/>
    <col min="2" max="2" width="11.5083333333333" style="16" customWidth="1"/>
    <col min="3" max="3" width="10.4916666666667" style="16" customWidth="1"/>
    <col min="4" max="4" width="6.19166666666667" style="16" customWidth="1"/>
    <col min="5" max="5" width="8" style="16" customWidth="1"/>
    <col min="6" max="6" width="7.375" style="16" customWidth="1"/>
    <col min="7" max="7" width="5.375" style="16" customWidth="1"/>
    <col min="8" max="8" width="20.3416666666667" style="16" customWidth="1"/>
    <col min="9" max="16384" width="9" style="16"/>
  </cols>
  <sheetData>
    <row r="1" customHeight="1" spans="1:1">
      <c r="A1" s="17" t="s">
        <v>31</v>
      </c>
    </row>
    <row r="2" customHeight="1" spans="1:14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customHeight="1" spans="1:8">
      <c r="A4" s="13" t="s">
        <v>3</v>
      </c>
      <c r="B4" s="19" t="s">
        <v>33</v>
      </c>
      <c r="C4" s="19"/>
      <c r="D4" s="19"/>
      <c r="E4" s="19" t="s">
        <v>34</v>
      </c>
      <c r="F4" s="19"/>
      <c r="G4" s="19"/>
      <c r="H4" s="19" t="s">
        <v>35</v>
      </c>
    </row>
    <row r="5" ht="46" customHeight="1" spans="1:8">
      <c r="A5" s="13"/>
      <c r="B5" s="20" t="s">
        <v>36</v>
      </c>
      <c r="C5" s="20" t="s">
        <v>37</v>
      </c>
      <c r="D5" s="20" t="s">
        <v>38</v>
      </c>
      <c r="E5" s="19" t="s">
        <v>39</v>
      </c>
      <c r="F5" s="19" t="s">
        <v>40</v>
      </c>
      <c r="G5" s="19" t="s">
        <v>41</v>
      </c>
      <c r="H5" s="19"/>
    </row>
    <row r="6" customHeight="1" spans="1:8">
      <c r="A6" s="13" t="s">
        <v>13</v>
      </c>
      <c r="B6" s="21">
        <f t="shared" ref="B6:G6" si="0">SUM(B7:B23)</f>
        <v>1149</v>
      </c>
      <c r="C6" s="21">
        <f t="shared" si="0"/>
        <v>480</v>
      </c>
      <c r="D6" s="21">
        <f t="shared" si="0"/>
        <v>30</v>
      </c>
      <c r="E6" s="21">
        <f>F6+G6</f>
        <v>1659</v>
      </c>
      <c r="F6" s="21">
        <f t="shared" si="0"/>
        <v>1659</v>
      </c>
      <c r="G6" s="21">
        <f t="shared" si="0"/>
        <v>0</v>
      </c>
      <c r="H6" s="19"/>
    </row>
    <row r="7" customHeight="1" spans="1:8">
      <c r="A7" s="13" t="s">
        <v>14</v>
      </c>
      <c r="B7" s="21"/>
      <c r="C7" s="21">
        <v>60</v>
      </c>
      <c r="D7" s="21"/>
      <c r="E7" s="21">
        <f t="shared" ref="E7:E24" si="1">F7+G7</f>
        <v>60</v>
      </c>
      <c r="F7" s="21">
        <v>60</v>
      </c>
      <c r="G7" s="21"/>
      <c r="H7" s="22" t="s">
        <v>42</v>
      </c>
    </row>
    <row r="8" customHeight="1" spans="1:8">
      <c r="A8" s="13" t="s">
        <v>15</v>
      </c>
      <c r="B8" s="21"/>
      <c r="C8" s="21"/>
      <c r="D8" s="21"/>
      <c r="E8" s="21">
        <f t="shared" si="1"/>
        <v>0</v>
      </c>
      <c r="F8" s="21"/>
      <c r="G8" s="21"/>
      <c r="H8" s="22"/>
    </row>
    <row r="9" customHeight="1" spans="1:8">
      <c r="A9" s="13" t="s">
        <v>16</v>
      </c>
      <c r="B9" s="21"/>
      <c r="C9" s="21"/>
      <c r="D9" s="21"/>
      <c r="E9" s="21">
        <f t="shared" si="1"/>
        <v>0</v>
      </c>
      <c r="F9" s="21"/>
      <c r="G9" s="21"/>
      <c r="H9" s="22"/>
    </row>
    <row r="10" customHeight="1" spans="1:8">
      <c r="A10" s="13" t="s">
        <v>17</v>
      </c>
      <c r="B10" s="21"/>
      <c r="C10" s="21">
        <v>60</v>
      </c>
      <c r="D10" s="21"/>
      <c r="E10" s="21">
        <f t="shared" si="1"/>
        <v>60</v>
      </c>
      <c r="F10" s="21">
        <v>60</v>
      </c>
      <c r="G10" s="21"/>
      <c r="H10" s="23" t="s">
        <v>43</v>
      </c>
    </row>
    <row r="11" customHeight="1" spans="1:8">
      <c r="A11" s="13" t="s">
        <v>18</v>
      </c>
      <c r="B11" s="21">
        <v>183</v>
      </c>
      <c r="C11" s="21">
        <v>60</v>
      </c>
      <c r="D11" s="21"/>
      <c r="E11" s="21">
        <f t="shared" si="1"/>
        <v>243</v>
      </c>
      <c r="F11" s="21">
        <f>B11+C11+D11</f>
        <v>243</v>
      </c>
      <c r="G11" s="21"/>
      <c r="H11" s="22" t="s">
        <v>44</v>
      </c>
    </row>
    <row r="12" customHeight="1" spans="1:8">
      <c r="A12" s="13" t="s">
        <v>19</v>
      </c>
      <c r="B12" s="21"/>
      <c r="C12" s="21"/>
      <c r="D12" s="21"/>
      <c r="E12" s="21">
        <f t="shared" si="1"/>
        <v>0</v>
      </c>
      <c r="F12" s="21"/>
      <c r="G12" s="21"/>
      <c r="H12" s="22"/>
    </row>
    <row r="13" customHeight="1" spans="1:8">
      <c r="A13" s="13" t="s">
        <v>20</v>
      </c>
      <c r="B13" s="21"/>
      <c r="C13" s="21"/>
      <c r="D13" s="21"/>
      <c r="E13" s="21">
        <f t="shared" si="1"/>
        <v>0</v>
      </c>
      <c r="F13" s="21"/>
      <c r="G13" s="21"/>
      <c r="H13" s="22"/>
    </row>
    <row r="14" ht="41" customHeight="1" spans="1:8">
      <c r="A14" s="13" t="s">
        <v>21</v>
      </c>
      <c r="B14" s="21"/>
      <c r="C14" s="21">
        <v>60</v>
      </c>
      <c r="D14" s="21">
        <v>30</v>
      </c>
      <c r="E14" s="21">
        <f t="shared" si="1"/>
        <v>90</v>
      </c>
      <c r="F14" s="21">
        <v>90</v>
      </c>
      <c r="G14" s="21"/>
      <c r="H14" s="23" t="s">
        <v>45</v>
      </c>
    </row>
    <row r="15" customHeight="1" spans="1:8">
      <c r="A15" s="13" t="s">
        <v>22</v>
      </c>
      <c r="B15" s="21"/>
      <c r="C15" s="21"/>
      <c r="D15" s="21"/>
      <c r="E15" s="21">
        <f t="shared" si="1"/>
        <v>0</v>
      </c>
      <c r="F15" s="21"/>
      <c r="G15" s="21"/>
      <c r="H15" s="22"/>
    </row>
    <row r="16" customHeight="1" spans="1:8">
      <c r="A16" s="13" t="s">
        <v>23</v>
      </c>
      <c r="B16" s="21"/>
      <c r="C16" s="21"/>
      <c r="D16" s="21"/>
      <c r="E16" s="21">
        <f t="shared" si="1"/>
        <v>0</v>
      </c>
      <c r="F16" s="21"/>
      <c r="G16" s="21"/>
      <c r="H16" s="22"/>
    </row>
    <row r="17" customHeight="1" spans="1:8">
      <c r="A17" s="13" t="s">
        <v>24</v>
      </c>
      <c r="B17" s="21"/>
      <c r="C17" s="21"/>
      <c r="D17" s="21"/>
      <c r="E17" s="21">
        <f t="shared" si="1"/>
        <v>0</v>
      </c>
      <c r="F17" s="21"/>
      <c r="G17" s="21"/>
      <c r="H17" s="22"/>
    </row>
    <row r="18" customHeight="1" spans="1:8">
      <c r="A18" s="13" t="s">
        <v>25</v>
      </c>
      <c r="B18" s="21"/>
      <c r="C18" s="21"/>
      <c r="D18" s="21"/>
      <c r="E18" s="21">
        <f t="shared" si="1"/>
        <v>0</v>
      </c>
      <c r="F18" s="21"/>
      <c r="G18" s="21"/>
      <c r="H18" s="22"/>
    </row>
    <row r="19" customHeight="1" spans="1:8">
      <c r="A19" s="13" t="s">
        <v>26</v>
      </c>
      <c r="B19" s="21">
        <v>300</v>
      </c>
      <c r="C19" s="21"/>
      <c r="D19" s="21"/>
      <c r="E19" s="21">
        <f t="shared" si="1"/>
        <v>300</v>
      </c>
      <c r="F19" s="21">
        <f t="shared" ref="F19:F22" si="2">B19+C19+D19</f>
        <v>300</v>
      </c>
      <c r="G19" s="21"/>
      <c r="H19" s="22"/>
    </row>
    <row r="20" customHeight="1" spans="1:8">
      <c r="A20" s="13" t="s">
        <v>27</v>
      </c>
      <c r="B20" s="21">
        <v>183</v>
      </c>
      <c r="C20" s="21">
        <v>60</v>
      </c>
      <c r="D20" s="21"/>
      <c r="E20" s="21">
        <f t="shared" si="1"/>
        <v>243</v>
      </c>
      <c r="F20" s="21">
        <f t="shared" si="2"/>
        <v>243</v>
      </c>
      <c r="G20" s="21"/>
      <c r="H20" s="23" t="s">
        <v>46</v>
      </c>
    </row>
    <row r="21" customHeight="1" spans="1:8">
      <c r="A21" s="13" t="s">
        <v>28</v>
      </c>
      <c r="B21" s="21">
        <v>183</v>
      </c>
      <c r="C21" s="21">
        <v>60</v>
      </c>
      <c r="D21" s="21"/>
      <c r="E21" s="21">
        <f t="shared" si="1"/>
        <v>243</v>
      </c>
      <c r="F21" s="21">
        <f t="shared" si="2"/>
        <v>243</v>
      </c>
      <c r="G21" s="21"/>
      <c r="H21" s="23" t="s">
        <v>47</v>
      </c>
    </row>
    <row r="22" customHeight="1" spans="1:8">
      <c r="A22" s="13" t="s">
        <v>29</v>
      </c>
      <c r="B22" s="21">
        <v>300</v>
      </c>
      <c r="C22" s="21">
        <v>60</v>
      </c>
      <c r="D22" s="21"/>
      <c r="E22" s="21">
        <f t="shared" si="1"/>
        <v>360</v>
      </c>
      <c r="F22" s="21">
        <f t="shared" si="2"/>
        <v>360</v>
      </c>
      <c r="G22" s="21"/>
      <c r="H22" s="24" t="s">
        <v>48</v>
      </c>
    </row>
    <row r="23" customHeight="1" spans="1:8">
      <c r="A23" s="19" t="s">
        <v>30</v>
      </c>
      <c r="B23" s="21">
        <f>B24</f>
        <v>0</v>
      </c>
      <c r="C23" s="21">
        <f>C24</f>
        <v>60</v>
      </c>
      <c r="D23" s="21">
        <f>D24</f>
        <v>0</v>
      </c>
      <c r="E23" s="21">
        <f t="shared" si="1"/>
        <v>60</v>
      </c>
      <c r="F23" s="21">
        <f>F24</f>
        <v>60</v>
      </c>
      <c r="G23" s="21">
        <f>G24</f>
        <v>0</v>
      </c>
      <c r="H23" s="22"/>
    </row>
    <row r="24" customHeight="1" spans="1:8">
      <c r="A24" s="19" t="s">
        <v>49</v>
      </c>
      <c r="B24" s="21"/>
      <c r="C24" s="21">
        <v>60</v>
      </c>
      <c r="D24" s="21"/>
      <c r="E24" s="21">
        <f t="shared" si="1"/>
        <v>60</v>
      </c>
      <c r="F24" s="21">
        <v>60</v>
      </c>
      <c r="G24" s="21"/>
      <c r="H24" s="22" t="s">
        <v>50</v>
      </c>
    </row>
  </sheetData>
  <mergeCells count="5">
    <mergeCell ref="A2:H2"/>
    <mergeCell ref="B4:D4"/>
    <mergeCell ref="E4:G4"/>
    <mergeCell ref="A4:A5"/>
    <mergeCell ref="H4:H5"/>
  </mergeCells>
  <pageMargins left="0.629861111111111" right="0.590277777777778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5" sqref="D5"/>
    </sheetView>
  </sheetViews>
  <sheetFormatPr defaultColWidth="9" defaultRowHeight="13.5" outlineLevelCol="7"/>
  <cols>
    <col min="1" max="1" width="18.375" customWidth="1"/>
    <col min="3" max="3" width="15.625" customWidth="1"/>
    <col min="4" max="4" width="11.875" customWidth="1"/>
    <col min="5" max="5" width="15.875" customWidth="1"/>
    <col min="6" max="6" width="12.875" customWidth="1"/>
    <col min="7" max="7" width="15.5" customWidth="1"/>
    <col min="8" max="8" width="16"/>
  </cols>
  <sheetData>
    <row r="1" ht="20.25" spans="1:6">
      <c r="A1" s="1" t="s">
        <v>51</v>
      </c>
      <c r="B1" s="1"/>
      <c r="C1" s="1"/>
      <c r="D1" s="1"/>
      <c r="E1" s="1"/>
      <c r="F1" s="1"/>
    </row>
    <row r="2" ht="15.75" spans="1:6">
      <c r="A2" s="2"/>
      <c r="B2" s="2"/>
      <c r="C2" s="2"/>
      <c r="D2" s="2"/>
      <c r="E2" s="2"/>
      <c r="F2" s="2"/>
    </row>
    <row r="3" ht="15.75" spans="1:6">
      <c r="A3" s="3" t="s">
        <v>52</v>
      </c>
      <c r="B3" s="4" t="s">
        <v>53</v>
      </c>
      <c r="C3" s="4"/>
      <c r="D3" s="4"/>
      <c r="E3" s="4"/>
      <c r="F3" s="4"/>
    </row>
    <row r="4" ht="30" spans="1:6">
      <c r="A4" s="3"/>
      <c r="B4" s="3" t="s">
        <v>54</v>
      </c>
      <c r="C4" s="4" t="s">
        <v>55</v>
      </c>
      <c r="D4" s="5" t="s">
        <v>56</v>
      </c>
      <c r="E4" s="4" t="s">
        <v>57</v>
      </c>
      <c r="F4" s="5" t="s">
        <v>58</v>
      </c>
    </row>
    <row r="5" ht="15.75" spans="1:6">
      <c r="A5" s="3" t="s">
        <v>59</v>
      </c>
      <c r="B5" s="6">
        <f t="shared" ref="B5:B21" si="0">D5+F5</f>
        <v>11691</v>
      </c>
      <c r="C5" s="7">
        <f>SUM(C6:C21)</f>
        <v>63577477.25</v>
      </c>
      <c r="D5" s="6">
        <f>SUM(D6:D21)</f>
        <v>10894</v>
      </c>
      <c r="E5" s="8">
        <f>SUM(E6:E21)</f>
        <v>11864649.5</v>
      </c>
      <c r="F5" s="6">
        <f>SUM(F6:F21)</f>
        <v>797</v>
      </c>
    </row>
    <row r="6" ht="15.75" spans="1:8">
      <c r="A6" s="9" t="s">
        <v>60</v>
      </c>
      <c r="B6" s="6">
        <f t="shared" si="0"/>
        <v>1040</v>
      </c>
      <c r="C6" s="7">
        <v>5688283.65</v>
      </c>
      <c r="D6" s="6">
        <f>ROUND((C6*1.7032)/10000,0)</f>
        <v>969</v>
      </c>
      <c r="E6" s="8">
        <v>1064536</v>
      </c>
      <c r="F6" s="6">
        <f>ROUND(E6*0.6675/10000,0)</f>
        <v>71</v>
      </c>
      <c r="G6" s="10">
        <f>C6*1.7032</f>
        <v>9688284.71268</v>
      </c>
      <c r="H6" s="10">
        <f>E6*0.6675</f>
        <v>710577.78</v>
      </c>
    </row>
    <row r="7" ht="15.75" spans="1:8">
      <c r="A7" s="9" t="s">
        <v>61</v>
      </c>
      <c r="B7" s="6">
        <f t="shared" si="0"/>
        <v>692</v>
      </c>
      <c r="C7" s="7">
        <v>3787734.05</v>
      </c>
      <c r="D7" s="6">
        <f t="shared" ref="D7:D17" si="1">ROUND((C7*1.7032)/10000,0)</f>
        <v>645</v>
      </c>
      <c r="E7" s="8">
        <v>709764.45</v>
      </c>
      <c r="F7" s="6">
        <f t="shared" ref="F7:F17" si="2">ROUND(E7*0.6675/10000,0)</f>
        <v>47</v>
      </c>
      <c r="G7" s="10">
        <f t="shared" ref="G7:G17" si="3">C7*1.7032</f>
        <v>6451268.63396</v>
      </c>
      <c r="H7" s="10">
        <f t="shared" ref="H7:H17" si="4">E7*0.6675</f>
        <v>473767.770375</v>
      </c>
    </row>
    <row r="8" ht="15.75" spans="1:8">
      <c r="A8" s="11" t="s">
        <v>62</v>
      </c>
      <c r="B8" s="6">
        <f t="shared" si="0"/>
        <v>661</v>
      </c>
      <c r="C8" s="7">
        <v>3614218.9</v>
      </c>
      <c r="D8" s="6">
        <f t="shared" si="1"/>
        <v>616</v>
      </c>
      <c r="E8" s="8">
        <v>677090.2</v>
      </c>
      <c r="F8" s="6">
        <f t="shared" si="2"/>
        <v>45</v>
      </c>
      <c r="G8" s="10">
        <f t="shared" si="3"/>
        <v>6155737.63048</v>
      </c>
      <c r="H8" s="10">
        <f t="shared" si="4"/>
        <v>451957.7085</v>
      </c>
    </row>
    <row r="9" ht="15.75" spans="1:8">
      <c r="A9" s="9" t="s">
        <v>63</v>
      </c>
      <c r="B9" s="6">
        <f t="shared" si="0"/>
        <v>781</v>
      </c>
      <c r="C9" s="7">
        <v>4273478.5</v>
      </c>
      <c r="D9" s="6">
        <f t="shared" si="1"/>
        <v>728</v>
      </c>
      <c r="E9" s="8">
        <v>786483.35</v>
      </c>
      <c r="F9" s="6">
        <f>ROUND(E9*0.6675/10000,0)+1</f>
        <v>53</v>
      </c>
      <c r="G9" s="10">
        <f t="shared" si="3"/>
        <v>7278588.5812</v>
      </c>
      <c r="H9" s="10">
        <f t="shared" si="4"/>
        <v>524977.636125</v>
      </c>
    </row>
    <row r="10" ht="15.75" spans="1:8">
      <c r="A10" s="9" t="s">
        <v>64</v>
      </c>
      <c r="B10" s="6">
        <f t="shared" si="0"/>
        <v>1038</v>
      </c>
      <c r="C10" s="7">
        <v>5679507.1</v>
      </c>
      <c r="D10" s="6">
        <f t="shared" si="1"/>
        <v>967</v>
      </c>
      <c r="E10" s="8">
        <v>1061781.2</v>
      </c>
      <c r="F10" s="6">
        <f t="shared" si="2"/>
        <v>71</v>
      </c>
      <c r="G10" s="10">
        <f t="shared" si="3"/>
        <v>9673336.49272</v>
      </c>
      <c r="H10" s="10">
        <f t="shared" si="4"/>
        <v>708738.951</v>
      </c>
    </row>
    <row r="11" ht="15.75" spans="1:8">
      <c r="A11" s="9" t="s">
        <v>65</v>
      </c>
      <c r="B11" s="6">
        <f t="shared" si="0"/>
        <v>558</v>
      </c>
      <c r="C11" s="7">
        <v>3049990.55</v>
      </c>
      <c r="D11" s="6">
        <f>ROUND((C11*1.7032)/10000,0)+1</f>
        <v>520</v>
      </c>
      <c r="E11" s="8">
        <v>567814.75</v>
      </c>
      <c r="F11" s="6">
        <f t="shared" si="2"/>
        <v>38</v>
      </c>
      <c r="G11" s="10">
        <f t="shared" si="3"/>
        <v>5194743.90476</v>
      </c>
      <c r="H11" s="10">
        <f t="shared" si="4"/>
        <v>379016.345625</v>
      </c>
    </row>
    <row r="12" ht="15.75" spans="1:8">
      <c r="A12" s="9" t="s">
        <v>66</v>
      </c>
      <c r="B12" s="6">
        <f t="shared" si="0"/>
        <v>960</v>
      </c>
      <c r="C12" s="7">
        <v>5257012.45</v>
      </c>
      <c r="D12" s="6">
        <f t="shared" si="1"/>
        <v>895</v>
      </c>
      <c r="E12" s="8">
        <v>978256.2</v>
      </c>
      <c r="F12" s="6">
        <f t="shared" si="2"/>
        <v>65</v>
      </c>
      <c r="G12" s="10">
        <f t="shared" si="3"/>
        <v>8953743.60484</v>
      </c>
      <c r="H12" s="10">
        <f t="shared" si="4"/>
        <v>652986.0135</v>
      </c>
    </row>
    <row r="13" ht="15.75" spans="1:8">
      <c r="A13" s="9" t="s">
        <v>67</v>
      </c>
      <c r="B13" s="6">
        <f t="shared" si="0"/>
        <v>339</v>
      </c>
      <c r="C13" s="7">
        <v>1854244.8</v>
      </c>
      <c r="D13" s="6">
        <f t="shared" si="1"/>
        <v>316</v>
      </c>
      <c r="E13" s="8">
        <v>346568.4</v>
      </c>
      <c r="F13" s="6">
        <f t="shared" si="2"/>
        <v>23</v>
      </c>
      <c r="G13" s="10">
        <f t="shared" si="3"/>
        <v>3158149.74336</v>
      </c>
      <c r="H13" s="10">
        <f t="shared" si="4"/>
        <v>231334.407</v>
      </c>
    </row>
    <row r="14" ht="15.75" spans="1:8">
      <c r="A14" s="3" t="s">
        <v>68</v>
      </c>
      <c r="B14" s="6">
        <f t="shared" si="0"/>
        <v>1045</v>
      </c>
      <c r="C14" s="7">
        <v>5715990.8</v>
      </c>
      <c r="D14" s="6">
        <f t="shared" si="1"/>
        <v>974</v>
      </c>
      <c r="E14" s="8">
        <v>1065424</v>
      </c>
      <c r="F14" s="6">
        <f t="shared" si="2"/>
        <v>71</v>
      </c>
      <c r="G14" s="10">
        <f t="shared" si="3"/>
        <v>9735475.53056</v>
      </c>
      <c r="H14" s="10">
        <f t="shared" si="4"/>
        <v>711170.52</v>
      </c>
    </row>
    <row r="15" ht="15.75" spans="1:8">
      <c r="A15" s="3" t="s">
        <v>69</v>
      </c>
      <c r="B15" s="6">
        <f t="shared" si="0"/>
        <v>83</v>
      </c>
      <c r="C15" s="7">
        <v>460091.85</v>
      </c>
      <c r="D15" s="6">
        <f t="shared" si="1"/>
        <v>78</v>
      </c>
      <c r="E15" s="8">
        <v>82084.3</v>
      </c>
      <c r="F15" s="6">
        <f t="shared" si="2"/>
        <v>5</v>
      </c>
      <c r="G15" s="10">
        <f t="shared" si="3"/>
        <v>783628.43892</v>
      </c>
      <c r="H15" s="10">
        <f t="shared" si="4"/>
        <v>54791.27025</v>
      </c>
    </row>
    <row r="16" ht="15.75" spans="1:8">
      <c r="A16" s="9" t="s">
        <v>70</v>
      </c>
      <c r="B16" s="6">
        <f t="shared" si="0"/>
        <v>669</v>
      </c>
      <c r="C16" s="7">
        <v>3659728.35</v>
      </c>
      <c r="D16" s="6">
        <f t="shared" si="1"/>
        <v>623</v>
      </c>
      <c r="E16" s="8">
        <v>682817.05</v>
      </c>
      <c r="F16" s="6">
        <f t="shared" si="2"/>
        <v>46</v>
      </c>
      <c r="G16" s="10">
        <f t="shared" si="3"/>
        <v>6233249.32572</v>
      </c>
      <c r="H16" s="10">
        <f t="shared" si="4"/>
        <v>455780.380875</v>
      </c>
    </row>
    <row r="17" ht="15.75" spans="1:8">
      <c r="A17" s="9" t="s">
        <v>71</v>
      </c>
      <c r="B17" s="6">
        <f t="shared" si="0"/>
        <v>184</v>
      </c>
      <c r="C17" s="7">
        <v>1005608.35</v>
      </c>
      <c r="D17" s="6">
        <f t="shared" si="1"/>
        <v>171</v>
      </c>
      <c r="E17" s="12">
        <v>187164.6</v>
      </c>
      <c r="F17" s="6">
        <f>ROUND(E17*0.6675/10000,0)+1</f>
        <v>13</v>
      </c>
      <c r="G17" s="10">
        <f t="shared" si="3"/>
        <v>1712752.14172</v>
      </c>
      <c r="H17" s="10">
        <f t="shared" si="4"/>
        <v>124932.3705</v>
      </c>
    </row>
    <row r="18" ht="15.75" spans="1:6">
      <c r="A18" s="9" t="s">
        <v>72</v>
      </c>
      <c r="B18" s="6">
        <f t="shared" si="0"/>
        <v>560</v>
      </c>
      <c r="C18" s="7">
        <v>3007745.65</v>
      </c>
      <c r="D18" s="13">
        <v>522</v>
      </c>
      <c r="E18" s="8">
        <v>564725.4</v>
      </c>
      <c r="F18" s="13">
        <v>38</v>
      </c>
    </row>
    <row r="19" ht="15.75" spans="1:6">
      <c r="A19" s="9" t="s">
        <v>73</v>
      </c>
      <c r="B19" s="6">
        <f t="shared" si="0"/>
        <v>858</v>
      </c>
      <c r="C19" s="7">
        <v>4679309.75</v>
      </c>
      <c r="D19" s="13">
        <v>800</v>
      </c>
      <c r="E19" s="8">
        <v>873256.05</v>
      </c>
      <c r="F19" s="13">
        <v>58</v>
      </c>
    </row>
    <row r="20" ht="15.75" spans="1:6">
      <c r="A20" s="9" t="s">
        <v>74</v>
      </c>
      <c r="B20" s="6">
        <f t="shared" si="0"/>
        <v>1283</v>
      </c>
      <c r="C20" s="7">
        <v>6900258.35</v>
      </c>
      <c r="D20" s="13">
        <v>1195</v>
      </c>
      <c r="E20" s="8">
        <v>1293659.15</v>
      </c>
      <c r="F20" s="13">
        <v>88</v>
      </c>
    </row>
    <row r="21" ht="15.75" spans="1:6">
      <c r="A21" s="9" t="s">
        <v>75</v>
      </c>
      <c r="B21" s="6">
        <f t="shared" si="0"/>
        <v>940</v>
      </c>
      <c r="C21" s="7">
        <v>4944274.15</v>
      </c>
      <c r="D21" s="13">
        <v>875</v>
      </c>
      <c r="E21" s="8">
        <v>923224.4</v>
      </c>
      <c r="F21" s="13">
        <v>65</v>
      </c>
    </row>
    <row r="22" spans="3:6">
      <c r="C22" s="14">
        <f>C5-C18-C19-C20-C21</f>
        <v>44045889.35</v>
      </c>
      <c r="D22" s="15">
        <f>10894-D18-D19-D20-D21</f>
        <v>7502</v>
      </c>
      <c r="E22" s="14">
        <f>E5-E18-E19-E20-E21</f>
        <v>8209784.5</v>
      </c>
      <c r="F22" s="15">
        <f>797-F18-F19-F20-F21</f>
        <v>548</v>
      </c>
    </row>
    <row r="23" spans="4:6">
      <c r="D23">
        <f>D22/C22*10000</f>
        <v>1.70322364032366</v>
      </c>
      <c r="F23">
        <f>F22/E22*10000</f>
        <v>0.667496205290163</v>
      </c>
    </row>
  </sheetData>
  <mergeCells count="3">
    <mergeCell ref="A1:F1"/>
    <mergeCell ref="B3:F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武汉市教育局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综合奖补</vt:lpstr>
      <vt:lpstr>免费教科书测算表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杨利</dc:creator>
  <cp:lastModifiedBy>Administrator</cp:lastModifiedBy>
  <dcterms:created xsi:type="dcterms:W3CDTF">2021-01-07T10:16:00Z</dcterms:created>
  <dcterms:modified xsi:type="dcterms:W3CDTF">2023-01-16T03:03:59Z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